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4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E26" i="87"/>
  <c r="C18"/>
  <c r="C20"/>
  <c r="C30"/>
  <c r="C31"/>
  <c r="C32"/>
  <c r="C33"/>
  <c r="C34"/>
  <c r="C36"/>
  <c r="C37"/>
  <c r="D37" l="1"/>
  <c r="D36"/>
  <c r="D33"/>
  <c r="D40" l="1"/>
  <c r="C11" s="1"/>
  <c r="D32"/>
  <c r="D31"/>
  <c r="D30"/>
  <c r="C29"/>
  <c r="D29" s="1"/>
  <c r="C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C11" s="1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89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C22" s="1"/>
  <c r="E21"/>
  <c r="C21" s="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/>
  <c r="C20"/>
  <c r="E19"/>
  <c r="D19"/>
  <c r="C18"/>
  <c r="C17"/>
  <c r="F17" s="1"/>
  <c r="C12"/>
  <c r="C25" s="1"/>
  <c r="F25" s="1"/>
  <c r="D50" i="83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C11" s="1"/>
  <c r="E27"/>
  <c r="E26"/>
  <c r="E22"/>
  <c r="C22" s="1"/>
  <c r="E21"/>
  <c r="C20"/>
  <c r="E19"/>
  <c r="D19"/>
  <c r="C18"/>
  <c r="C17"/>
  <c r="F17" s="1"/>
  <c r="C12"/>
  <c r="C25" s="1"/>
  <c r="F25" s="1"/>
  <c r="D50" i="81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76"/>
  <c r="E27"/>
  <c r="D27" s="1"/>
  <c r="E26"/>
  <c r="E22"/>
  <c r="E21"/>
  <c r="C20"/>
  <c r="E19"/>
  <c r="D19"/>
  <c r="C18"/>
  <c r="C17"/>
  <c r="F17" s="1"/>
  <c r="C12"/>
  <c r="C25" s="1"/>
  <c r="F25" s="1"/>
  <c r="C11"/>
  <c r="D50" i="75"/>
  <c r="C11" s="1"/>
  <c r="E27"/>
  <c r="E26"/>
  <c r="C26" s="1"/>
  <c r="F26" s="1"/>
  <c r="E22"/>
  <c r="E21"/>
  <c r="C21" s="1"/>
  <c r="D20"/>
  <c r="C20"/>
  <c r="F20" s="1"/>
  <c r="E19"/>
  <c r="D19"/>
  <c r="C18"/>
  <c r="C17"/>
  <c r="F17" s="1"/>
  <c r="C12"/>
  <c r="C25" s="1"/>
  <c r="F25" s="1"/>
  <c r="D50" i="74"/>
  <c r="C11" s="1"/>
  <c r="E27"/>
  <c r="D27" s="1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F20" i="70" l="1"/>
  <c r="C21"/>
  <c r="F21" s="1"/>
  <c r="C23" i="87"/>
  <c r="C25"/>
  <c r="C24"/>
  <c r="E18" i="90"/>
  <c r="D20"/>
  <c r="D35" i="87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C27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D28" s="1"/>
  <c r="C31" s="1"/>
  <c r="E31" s="1"/>
  <c r="F31" s="1"/>
  <c r="F23"/>
  <c r="D24" i="90"/>
  <c r="F24"/>
  <c r="D23"/>
  <c r="D28" s="1"/>
  <c r="C31" s="1"/>
  <c r="D31" s="1"/>
  <c r="F23"/>
  <c r="F28" s="1"/>
  <c r="D22" i="75"/>
  <c r="D28" s="1"/>
  <c r="C31" s="1"/>
  <c r="F22"/>
  <c r="D21" i="76"/>
  <c r="D28" s="1"/>
  <c r="C31" s="1"/>
  <c r="F21"/>
  <c r="D22" i="81"/>
  <c r="D28" s="1"/>
  <c r="C31" s="1"/>
  <c r="D31" s="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C26" i="68"/>
  <c r="F26" s="1"/>
  <c r="F17"/>
  <c r="D28" i="89"/>
  <c r="C31" s="1"/>
  <c r="D31" s="1"/>
  <c r="C28" i="88"/>
  <c r="F28"/>
  <c r="F28" i="85"/>
  <c r="F28" i="84"/>
  <c r="F28" i="83"/>
  <c r="C28"/>
  <c r="D28" i="82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 s="1"/>
  <c r="C31"/>
  <c r="D31" s="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/>
  <c r="E38" s="1"/>
  <c r="C12"/>
  <c r="F12" s="1"/>
  <c r="E12"/>
  <c r="D31" i="71" l="1"/>
  <c r="C38" i="65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E25"/>
  <c r="D25"/>
  <c r="D21"/>
  <c r="D22"/>
  <c r="D19"/>
  <c r="E19"/>
  <c r="E27" s="1"/>
  <c r="E28" s="1"/>
  <c r="C28" s="1"/>
  <c r="D28" s="1"/>
  <c r="D24"/>
  <c r="D23"/>
  <c r="D20"/>
  <c r="D27" l="1"/>
  <c r="D38" s="1"/>
  <c r="E35"/>
  <c r="C35"/>
</calcChain>
</file>

<file path=xl/sharedStrings.xml><?xml version="1.0" encoding="utf-8"?>
<sst xmlns="http://schemas.openxmlformats.org/spreadsheetml/2006/main" count="1269" uniqueCount="154">
  <si>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</si>
  <si>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</si>
  <si>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</si>
  <si>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</si>
  <si>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</si>
  <si>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</si>
  <si>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</si>
  <si>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</si>
  <si>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</si>
  <si>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</si>
  <si>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</si>
  <si>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</si>
  <si>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</si>
  <si>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</si>
  <si>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</si>
  <si>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</si>
  <si>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</si>
  <si>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</si>
  <si>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</si>
  <si>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</si>
  <si>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</si>
  <si>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</si>
  <si>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</si>
  <si>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</si>
  <si>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</si>
  <si>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</si>
  <si>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</si>
  <si>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</si>
  <si>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</si>
  <si>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</si>
  <si>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</si>
  <si>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</si>
  <si>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</si>
  <si>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</si>
  <si>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</si>
  <si>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</si>
  <si>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</si>
  <si>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</si>
  <si>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</si>
  <si>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</si>
  <si>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</si>
  <si>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</si>
  <si>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</si>
  <si>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</si>
  <si>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</si>
  <si>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</si>
  <si>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</si>
  <si>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</si>
  <si>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</si>
  <si>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</si>
  <si>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</si>
  <si>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</si>
  <si>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</si>
  <si>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</si>
  <si>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</si>
  <si>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</si>
  <si>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</si>
  <si>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</si>
  <si>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</si>
  <si>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</si>
  <si>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</si>
  <si>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</si>
  <si>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</si>
  <si>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</si>
  <si>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</si>
  <si>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</si>
  <si>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</si>
  <si>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</si>
  <si>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</si>
  <si>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</si>
  <si>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</si>
  <si>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</si>
  <si>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</si>
  <si>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</si>
  <si>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</si>
  <si>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</si>
  <si>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</si>
  <si>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</si>
  <si>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</si>
  <si>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</si>
  <si>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</si>
  <si>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</si>
  <si>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</si>
  <si>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</si>
  <si>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</si>
  <si>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</si>
  <si>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</si>
  <si>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</si>
  <si>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</si>
  <si>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</si>
  <si>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</si>
  <si>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</si>
  <si>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</si>
  <si>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</si>
  <si>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</si>
  <si>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</si>
  <si>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</si>
  <si>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</si>
  <si>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</si>
  <si>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</si>
  <si>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</si>
  <si>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</si>
  <si>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</si>
  <si>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</si>
  <si>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</si>
  <si>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</si>
  <si>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</si>
  <si>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</si>
  <si>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</si>
  <si>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</si>
  <si>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</si>
  <si>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</si>
  <si>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</si>
  <si>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</si>
  <si>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</si>
  <si>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</si>
  <si>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</si>
  <si>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</si>
  <si>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</si>
  <si>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</si>
  <si>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</si>
  <si>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</si>
  <si>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</si>
  <si>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</si>
  <si>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</si>
  <si>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</si>
  <si>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</si>
  <si>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</si>
  <si>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</si>
  <si>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</si>
  <si>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</si>
  <si>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</si>
  <si>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</si>
  <si>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</si>
  <si>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</si>
  <si>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</si>
  <si>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3.1.</t>
  </si>
  <si>
    <t>3.6.</t>
  </si>
  <si>
    <t>3.7.</t>
  </si>
  <si>
    <t>3.8.</t>
  </si>
  <si>
    <t>Итого услуги по управлению и содержанию МКД</t>
  </si>
  <si>
    <t>4.0.</t>
  </si>
  <si>
    <t>4.1.</t>
  </si>
  <si>
    <t>4.2.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</si>
  <si>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</si>
  <si>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</si>
  <si>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</si>
  <si>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</si>
  <si>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План работ и услуг по содержанию и ремонту общего имущества МКД на 2019 год по адресу:                                                                           В. Кащеевой, 9</t>
  </si>
  <si>
    <t>Востановление теплоизляции на системе отпления</t>
  </si>
  <si>
    <t>Ремонт отмостки 100 кв.м.</t>
  </si>
  <si>
    <t>Ремонт кровли 20 кв.м.</t>
  </si>
  <si>
    <t xml:space="preserve">Ремонт межпанельных швов 10 п.м. </t>
  </si>
  <si>
    <t>Установка деревянной межтамбурной двери 1 шт. подъезд №1</t>
  </si>
</sst>
</file>

<file path=xl/styles.xml><?xml version="1.0" encoding="utf-8"?>
<styleSheet xmlns="http://schemas.openxmlformats.org/spreadsheetml/2006/main">
  <numFmts count="1">
    <numFmt numFmtId="164" formatCode="000000"/>
  </numFmts>
  <fonts count="30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2" fontId="10" fillId="0" borderId="3" xfId="0" applyNumberFormat="1" applyFont="1" applyBorder="1" applyAlignment="1" applyProtection="1">
      <alignment horizontal="left" vertical="center"/>
    </xf>
    <xf numFmtId="0" fontId="29" fillId="0" borderId="0" xfId="0" applyFont="1" applyProtection="1"/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30.6" customHeight="1">
      <c r="A2" s="148" t="s">
        <v>66</v>
      </c>
      <c r="B2" s="148"/>
      <c r="C2" s="148"/>
      <c r="D2" s="148"/>
      <c r="E2" s="148"/>
      <c r="F2" s="148"/>
      <c r="G2" s="14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9" t="s">
        <v>50</v>
      </c>
      <c r="D4" s="150"/>
      <c r="E4" s="150"/>
      <c r="F4" s="42"/>
    </row>
    <row r="5" spans="1:7">
      <c r="B5" s="9" t="s">
        <v>1</v>
      </c>
      <c r="C5" s="151">
        <v>4</v>
      </c>
      <c r="D5" s="152"/>
      <c r="E5" s="152"/>
      <c r="F5" s="43"/>
    </row>
    <row r="6" spans="1:7">
      <c r="B6" s="10" t="s">
        <v>2</v>
      </c>
      <c r="C6" s="151">
        <v>7505.5</v>
      </c>
      <c r="D6" s="152"/>
      <c r="E6" s="152"/>
      <c r="F6" s="43"/>
    </row>
    <row r="7" spans="1:7" ht="18.75" customHeight="1">
      <c r="B7" s="39" t="s">
        <v>47</v>
      </c>
      <c r="C7" s="144">
        <v>64200</v>
      </c>
      <c r="D7" s="145"/>
      <c r="E7" s="146"/>
      <c r="F7" s="44"/>
    </row>
    <row r="8" spans="1:7">
      <c r="B8" s="56"/>
      <c r="D8" s="38">
        <v>9</v>
      </c>
    </row>
    <row r="9" spans="1:7">
      <c r="A9" s="158" t="s">
        <v>3</v>
      </c>
      <c r="B9" s="159"/>
      <c r="C9" s="159"/>
      <c r="D9" s="159"/>
      <c r="E9" s="160"/>
      <c r="F9" s="160"/>
      <c r="G9" s="160"/>
    </row>
    <row r="10" spans="1:7" ht="65.25" customHeight="1">
      <c r="A10" s="161" t="s">
        <v>4</v>
      </c>
      <c r="B10" s="163" t="s">
        <v>5</v>
      </c>
      <c r="C10" s="165" t="s">
        <v>32</v>
      </c>
      <c r="D10" s="167" t="s">
        <v>43</v>
      </c>
      <c r="E10" s="168"/>
      <c r="F10" s="165" t="s">
        <v>80</v>
      </c>
      <c r="G10" s="169" t="s">
        <v>52</v>
      </c>
    </row>
    <row r="11" spans="1:7" ht="45" customHeight="1">
      <c r="A11" s="162"/>
      <c r="B11" s="164"/>
      <c r="C11" s="166"/>
      <c r="D11" s="37" t="s">
        <v>6</v>
      </c>
      <c r="E11" s="45" t="s">
        <v>42</v>
      </c>
      <c r="F11" s="166"/>
      <c r="G11" s="170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3" t="s">
        <v>35</v>
      </c>
      <c r="C44" s="154"/>
      <c r="D44" s="155">
        <f>D43-(C7/12/C6+(D46)/C6)</f>
        <v>19.403493534057016</v>
      </c>
      <c r="E44" s="156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7" t="s">
        <v>34</v>
      </c>
      <c r="C46" s="157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9.75" customHeight="1">
      <c r="A2" s="175" t="s">
        <v>115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116</v>
      </c>
      <c r="D4" s="177"/>
      <c r="E4" s="177"/>
      <c r="F4" s="74"/>
    </row>
    <row r="5" spans="1:7" ht="19.5">
      <c r="B5" s="73" t="s">
        <v>1</v>
      </c>
      <c r="C5" s="178">
        <v>6</v>
      </c>
      <c r="D5" s="179"/>
      <c r="E5" s="179"/>
      <c r="F5" s="77"/>
    </row>
    <row r="6" spans="1:7" ht="19.5">
      <c r="B6" s="78" t="s">
        <v>2</v>
      </c>
      <c r="C6" s="178">
        <v>3926.2</v>
      </c>
      <c r="D6" s="179"/>
      <c r="E6" s="179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3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117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10</v>
      </c>
      <c r="D5" s="179"/>
      <c r="E5" s="179"/>
      <c r="F5" s="77"/>
    </row>
    <row r="6" spans="1:7" ht="19.5">
      <c r="B6" s="78" t="s">
        <v>2</v>
      </c>
      <c r="C6" s="178">
        <v>17699.099999999999</v>
      </c>
      <c r="D6" s="179"/>
      <c r="E6" s="179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9" customHeight="1">
      <c r="A2" s="175" t="s">
        <v>118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3240.8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7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0.5" customHeight="1">
      <c r="A2" s="175" t="s">
        <v>119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3239.5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5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2" customHeight="1">
      <c r="A2" s="175" t="s">
        <v>120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7</v>
      </c>
      <c r="D5" s="179"/>
      <c r="E5" s="179"/>
      <c r="F5" s="77"/>
    </row>
    <row r="6" spans="1:7" ht="19.5">
      <c r="B6" s="78" t="s">
        <v>2</v>
      </c>
      <c r="C6" s="178">
        <v>13949.96</v>
      </c>
      <c r="D6" s="179"/>
      <c r="E6" s="17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72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7.5" customHeight="1">
      <c r="A2" s="175" t="s">
        <v>121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2</v>
      </c>
      <c r="D5" s="179"/>
      <c r="E5" s="179"/>
      <c r="F5" s="77"/>
    </row>
    <row r="6" spans="1:7" ht="19.5">
      <c r="B6" s="78" t="s">
        <v>2</v>
      </c>
      <c r="C6" s="178">
        <v>3950.5</v>
      </c>
      <c r="D6" s="179"/>
      <c r="E6" s="179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" customHeight="1">
      <c r="A2" s="175" t="s">
        <v>122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3241.8</v>
      </c>
      <c r="D6" s="179"/>
      <c r="E6" s="179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5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0.5" customHeight="1">
      <c r="A2" s="175" t="s">
        <v>123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3250.9</v>
      </c>
      <c r="D6" s="179"/>
      <c r="E6" s="179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1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7.5" customHeight="1">
      <c r="A2" s="175" t="s">
        <v>124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3252.6</v>
      </c>
      <c r="D6" s="179"/>
      <c r="E6" s="179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1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0.5" customHeight="1">
      <c r="A2" s="175" t="s">
        <v>125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3248</v>
      </c>
      <c r="D6" s="179"/>
      <c r="E6" s="179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2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5.25" customHeight="1">
      <c r="A2" s="175" t="s">
        <v>109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6</v>
      </c>
      <c r="D5" s="179"/>
      <c r="E5" s="179"/>
      <c r="F5" s="77"/>
    </row>
    <row r="6" spans="1:7" ht="19.5">
      <c r="B6" s="78" t="s">
        <v>2</v>
      </c>
      <c r="C6" s="178">
        <v>11183.8</v>
      </c>
      <c r="D6" s="179"/>
      <c r="E6" s="179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4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8.25" customHeight="1">
      <c r="A2" s="175" t="s">
        <v>126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3254.9</v>
      </c>
      <c r="D6" s="179"/>
      <c r="E6" s="179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1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8.25" customHeight="1">
      <c r="A2" s="175" t="s">
        <v>127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3254</v>
      </c>
      <c r="D6" s="179"/>
      <c r="E6" s="179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2"/>
  <sheetViews>
    <sheetView tabSelected="1" topLeftCell="A28" zoomScale="77" zoomScaleNormal="77" workbookViewId="0">
      <selection activeCell="D31" sqref="D31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5.5703125" style="72" customWidth="1"/>
    <col min="4" max="4" width="16" style="72" customWidth="1"/>
    <col min="5" max="5" width="19.8554687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75" t="s">
        <v>148</v>
      </c>
      <c r="B2" s="175"/>
      <c r="C2" s="175"/>
      <c r="D2" s="175"/>
      <c r="E2" s="175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76" t="s">
        <v>110</v>
      </c>
      <c r="D4" s="177"/>
      <c r="E4" s="177"/>
    </row>
    <row r="5" spans="1:5" ht="19.5">
      <c r="B5" s="73" t="s">
        <v>1</v>
      </c>
      <c r="C5" s="178">
        <v>3</v>
      </c>
      <c r="D5" s="179"/>
      <c r="E5" s="179"/>
    </row>
    <row r="6" spans="1:5" ht="19.5">
      <c r="B6" s="78" t="s">
        <v>2</v>
      </c>
      <c r="C6" s="178">
        <v>6072.7</v>
      </c>
      <c r="D6" s="179"/>
      <c r="E6" s="179"/>
    </row>
    <row r="7" spans="1:5" ht="19.5">
      <c r="B7" s="78" t="s">
        <v>89</v>
      </c>
      <c r="C7" s="79">
        <v>673</v>
      </c>
      <c r="D7" s="80"/>
      <c r="E7" s="81"/>
    </row>
    <row r="8" spans="1:5" ht="39">
      <c r="B8" s="98" t="s">
        <v>96</v>
      </c>
      <c r="C8" s="171"/>
      <c r="D8" s="172"/>
      <c r="E8" s="173"/>
    </row>
    <row r="9" spans="1:5" ht="19.5">
      <c r="B9" s="108" t="s">
        <v>91</v>
      </c>
      <c r="C9" s="142">
        <v>383035.55</v>
      </c>
      <c r="D9" s="106"/>
      <c r="E9" s="107"/>
    </row>
    <row r="10" spans="1:5">
      <c r="B10" s="87" t="s">
        <v>87</v>
      </c>
      <c r="C10" s="88">
        <v>9.48</v>
      </c>
      <c r="D10" s="66"/>
      <c r="E10" s="46"/>
    </row>
    <row r="11" spans="1:5">
      <c r="B11" s="87" t="s">
        <v>93</v>
      </c>
      <c r="C11" s="88">
        <f>D40*12</f>
        <v>37752</v>
      </c>
      <c r="D11" s="66"/>
      <c r="E11" s="46"/>
    </row>
    <row r="12" spans="1:5">
      <c r="B12" s="87" t="s">
        <v>88</v>
      </c>
      <c r="C12" s="89">
        <f>C6*C10*12</f>
        <v>690830.35200000007</v>
      </c>
      <c r="D12" s="66">
        <f>C12/12</f>
        <v>57569.196000000004</v>
      </c>
      <c r="E12" s="46"/>
    </row>
    <row r="13" spans="1:5">
      <c r="A13" s="180"/>
      <c r="B13" s="181"/>
      <c r="C13" s="181"/>
      <c r="D13" s="181"/>
      <c r="E13" s="177"/>
    </row>
    <row r="14" spans="1:5">
      <c r="A14" s="111"/>
      <c r="B14" s="112"/>
      <c r="C14" s="112"/>
      <c r="D14" s="113"/>
      <c r="E14" s="114"/>
    </row>
    <row r="15" spans="1:5" ht="18.75" customHeight="1">
      <c r="A15" s="182" t="s">
        <v>4</v>
      </c>
      <c r="B15" s="163" t="s">
        <v>5</v>
      </c>
      <c r="C15" s="184" t="s">
        <v>32</v>
      </c>
      <c r="D15" s="186" t="s">
        <v>43</v>
      </c>
      <c r="E15" s="187"/>
    </row>
    <row r="16" spans="1:5" ht="56.25">
      <c r="A16" s="183"/>
      <c r="B16" s="164"/>
      <c r="C16" s="185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34250.027999999998</v>
      </c>
      <c r="D17" s="15">
        <v>5.64</v>
      </c>
      <c r="E17" s="15">
        <f>C17*12</f>
        <v>411000.33600000001</v>
      </c>
    </row>
    <row r="18" spans="1:5">
      <c r="A18" s="100" t="s">
        <v>10</v>
      </c>
      <c r="B18" s="18" t="s">
        <v>11</v>
      </c>
      <c r="C18" s="15">
        <f>0.67*C6</f>
        <v>4068.7090000000003</v>
      </c>
      <c r="D18" s="15">
        <v>0.67</v>
      </c>
      <c r="E18" s="15">
        <f>C18*12</f>
        <v>48824.508000000002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0.22230638760353716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83.25</v>
      </c>
      <c r="D20" s="15">
        <f>C20/C6</f>
        <v>1.3708893902218125E-2</v>
      </c>
      <c r="E20" s="3">
        <v>999</v>
      </c>
    </row>
    <row r="21" spans="1:5">
      <c r="A21" s="118" t="s">
        <v>14</v>
      </c>
      <c r="B21" s="1" t="s">
        <v>38</v>
      </c>
      <c r="C21" s="15">
        <f t="shared" ref="C21" si="0">E21/12</f>
        <v>131.79583333333332</v>
      </c>
      <c r="D21" s="54">
        <f>C21/C6</f>
        <v>2.1703004155208282E-2</v>
      </c>
      <c r="E21" s="15">
        <f>C7*2.35</f>
        <v>1581.55</v>
      </c>
    </row>
    <row r="22" spans="1:5">
      <c r="A22" s="118" t="s">
        <v>45</v>
      </c>
      <c r="B22" s="1" t="s">
        <v>85</v>
      </c>
      <c r="C22" s="15">
        <f>E22/12</f>
        <v>90.855000000000004</v>
      </c>
      <c r="D22" s="54">
        <f>C22/C6</f>
        <v>1.4961219885718051E-2</v>
      </c>
      <c r="E22" s="15">
        <f>C7*1.62</f>
        <v>1090.26</v>
      </c>
    </row>
    <row r="23" spans="1:5" s="119" customFormat="1">
      <c r="A23" s="118" t="s">
        <v>132</v>
      </c>
      <c r="B23" s="1" t="s">
        <v>37</v>
      </c>
      <c r="C23" s="15">
        <f>C12*12%/12</f>
        <v>6908.3035200000004</v>
      </c>
      <c r="D23" s="15">
        <f>C23/C6</f>
        <v>1.1376000000000002</v>
      </c>
      <c r="E23" s="3">
        <f>C12*12%</f>
        <v>82899.642240000001</v>
      </c>
    </row>
    <row r="24" spans="1:5" ht="37.5">
      <c r="A24" s="118" t="s">
        <v>133</v>
      </c>
      <c r="B24" s="1" t="s">
        <v>83</v>
      </c>
      <c r="C24" s="15">
        <f>C12*0.9%/12</f>
        <v>518.12276400000007</v>
      </c>
      <c r="D24" s="15">
        <f>C24/C6</f>
        <v>8.5320000000000021E-2</v>
      </c>
      <c r="E24" s="3">
        <f>C12*0.9%</f>
        <v>6217.4731680000014</v>
      </c>
    </row>
    <row r="25" spans="1:5" s="119" customFormat="1">
      <c r="A25" s="118" t="s">
        <v>134</v>
      </c>
      <c r="B25" s="1" t="s">
        <v>84</v>
      </c>
      <c r="C25" s="15">
        <f>C12*2.5%/12</f>
        <v>1439.2299000000003</v>
      </c>
      <c r="D25" s="15">
        <f>C25/C6</f>
        <v>0.23700000000000004</v>
      </c>
      <c r="E25" s="3">
        <f>C25*12</f>
        <v>17270.758800000003</v>
      </c>
    </row>
    <row r="26" spans="1:5" s="121" customFormat="1">
      <c r="A26" s="118" t="s">
        <v>135</v>
      </c>
      <c r="B26" s="48" t="s">
        <v>108</v>
      </c>
      <c r="C26" s="15">
        <f>E26/12</f>
        <v>319.1962916666667</v>
      </c>
      <c r="D26" s="49">
        <f>E26/C6/12</f>
        <v>5.2562499656934596E-2</v>
      </c>
      <c r="E26" s="50">
        <f>C9*1%</f>
        <v>3830.3555000000001</v>
      </c>
    </row>
    <row r="27" spans="1:5" s="123" customFormat="1">
      <c r="A27" s="122"/>
      <c r="B27" s="66" t="s">
        <v>140</v>
      </c>
      <c r="C27" s="15">
        <f>SUM(C17:C26)</f>
        <v>49159.490309000001</v>
      </c>
      <c r="D27" s="14">
        <f>SUM(D17:D26)</f>
        <v>8.0951620052036155</v>
      </c>
      <c r="E27" s="14">
        <f>SUM(E17:E26)</f>
        <v>589913.88370799995</v>
      </c>
    </row>
    <row r="28" spans="1:5" ht="37.5">
      <c r="A28" s="118"/>
      <c r="B28" s="90" t="s">
        <v>94</v>
      </c>
      <c r="C28" s="15">
        <f>E28/12</f>
        <v>8409.7056910000101</v>
      </c>
      <c r="D28" s="134">
        <f>C28/C6</f>
        <v>1.3848379947963856</v>
      </c>
      <c r="E28" s="134">
        <f>C12-E27</f>
        <v>100916.46829200012</v>
      </c>
    </row>
    <row r="29" spans="1:5">
      <c r="A29" s="120" t="s">
        <v>136</v>
      </c>
      <c r="B29" s="48" t="s">
        <v>150</v>
      </c>
      <c r="C29" s="15">
        <f>E29/12</f>
        <v>4166.666666666667</v>
      </c>
      <c r="D29" s="54">
        <f>C29/C6</f>
        <v>0.68613082593684305</v>
      </c>
      <c r="E29" s="50">
        <v>50000</v>
      </c>
    </row>
    <row r="30" spans="1:5">
      <c r="A30" s="120" t="s">
        <v>137</v>
      </c>
      <c r="B30" s="1" t="s">
        <v>152</v>
      </c>
      <c r="C30" s="15">
        <f t="shared" ref="C30:C37" si="1">E30/12</f>
        <v>333.33333333333331</v>
      </c>
      <c r="D30" s="54">
        <f>C30/C6</f>
        <v>5.4890466074947443E-2</v>
      </c>
      <c r="E30" s="3">
        <v>4000</v>
      </c>
    </row>
    <row r="31" spans="1:5">
      <c r="A31" s="120" t="s">
        <v>138</v>
      </c>
      <c r="B31" s="1" t="s">
        <v>151</v>
      </c>
      <c r="C31" s="15">
        <f t="shared" si="1"/>
        <v>1083.3333333333333</v>
      </c>
      <c r="D31" s="54">
        <f>C31/C6</f>
        <v>0.17839401474357919</v>
      </c>
      <c r="E31" s="3">
        <v>13000</v>
      </c>
    </row>
    <row r="32" spans="1:5">
      <c r="A32" s="120" t="s">
        <v>139</v>
      </c>
      <c r="B32" s="140" t="s">
        <v>149</v>
      </c>
      <c r="C32" s="15">
        <f t="shared" si="1"/>
        <v>1666.6666666666667</v>
      </c>
      <c r="D32" s="54">
        <f>C32/C6</f>
        <v>0.27445233037473721</v>
      </c>
      <c r="E32" s="15">
        <v>20000</v>
      </c>
    </row>
    <row r="33" spans="1:6">
      <c r="A33" s="120" t="s">
        <v>141</v>
      </c>
      <c r="B33" s="143" t="s">
        <v>153</v>
      </c>
      <c r="C33" s="15">
        <f t="shared" si="1"/>
        <v>1166.6666666666667</v>
      </c>
      <c r="D33" s="53">
        <f>C33/C6</f>
        <v>0.19211663126231607</v>
      </c>
      <c r="E33" s="53">
        <v>14000</v>
      </c>
    </row>
    <row r="34" spans="1:6">
      <c r="A34" s="120" t="s">
        <v>142</v>
      </c>
      <c r="B34" s="140"/>
      <c r="C34" s="15">
        <f t="shared" si="1"/>
        <v>0</v>
      </c>
      <c r="D34" s="53"/>
      <c r="E34" s="53"/>
    </row>
    <row r="35" spans="1:6">
      <c r="A35" s="100"/>
      <c r="B35" s="22" t="s">
        <v>144</v>
      </c>
      <c r="C35" s="15">
        <f t="shared" ca="1" si="1"/>
        <v>3333.3333333333335</v>
      </c>
      <c r="D35" s="14">
        <f>SUM(D29:D34)</f>
        <v>1.3859842683924231</v>
      </c>
      <c r="E35" s="14">
        <f ca="1">SUM(E29:E37)</f>
        <v>345000</v>
      </c>
      <c r="F35" s="135"/>
    </row>
    <row r="36" spans="1:6">
      <c r="A36" s="120" t="s">
        <v>142</v>
      </c>
      <c r="B36" s="141" t="s">
        <v>147</v>
      </c>
      <c r="C36" s="15">
        <f t="shared" si="1"/>
        <v>1241.6666666666667</v>
      </c>
      <c r="D36" s="134">
        <f>C36/C6</f>
        <v>0.20446698612917924</v>
      </c>
      <c r="E36" s="134">
        <v>14900</v>
      </c>
    </row>
    <row r="37" spans="1:6" ht="18" customHeight="1">
      <c r="A37" s="18" t="s">
        <v>143</v>
      </c>
      <c r="B37" s="48" t="s">
        <v>131</v>
      </c>
      <c r="C37" s="15">
        <f t="shared" si="1"/>
        <v>1249.25</v>
      </c>
      <c r="D37" s="54">
        <f>C37/C6</f>
        <v>0.20571574423238428</v>
      </c>
      <c r="E37" s="15">
        <v>14991</v>
      </c>
    </row>
    <row r="38" spans="1:6" ht="33" customHeight="1">
      <c r="A38" s="100"/>
      <c r="B38" s="153" t="s">
        <v>145</v>
      </c>
      <c r="C38" s="190"/>
      <c r="D38" s="136">
        <f>D27+D35</f>
        <v>9.481146273596039</v>
      </c>
      <c r="E38" s="133"/>
    </row>
    <row r="39" spans="1:6">
      <c r="A39" s="126"/>
      <c r="B39" s="126"/>
      <c r="C39" s="127"/>
      <c r="D39" s="26"/>
      <c r="E39" s="127"/>
    </row>
    <row r="40" spans="1:6" ht="42" customHeight="1">
      <c r="A40" s="126"/>
      <c r="B40" s="137" t="s">
        <v>146</v>
      </c>
      <c r="C40" s="138">
        <v>3575</v>
      </c>
      <c r="D40" s="138">
        <f>C40/100*88</f>
        <v>3146</v>
      </c>
      <c r="E40" s="26"/>
    </row>
    <row r="41" spans="1:6">
      <c r="A41" s="126"/>
      <c r="B41" s="126"/>
      <c r="C41" s="127"/>
      <c r="D41" s="127"/>
      <c r="E41" s="127"/>
    </row>
    <row r="42" spans="1:6">
      <c r="A42" s="128"/>
      <c r="B42" s="208" t="s">
        <v>95</v>
      </c>
      <c r="C42" s="209"/>
      <c r="D42" s="209"/>
      <c r="E42" s="210"/>
    </row>
    <row r="43" spans="1:6" ht="40.5" customHeight="1">
      <c r="A43" s="128"/>
      <c r="B43" s="211"/>
      <c r="C43" s="212"/>
      <c r="D43" s="212"/>
      <c r="E43" s="213"/>
    </row>
    <row r="44" spans="1:6" ht="46.5" customHeight="1">
      <c r="A44" s="57" t="s">
        <v>39</v>
      </c>
      <c r="B44" s="57"/>
      <c r="C44" s="131"/>
      <c r="D44" s="57"/>
      <c r="E44" s="129"/>
    </row>
    <row r="45" spans="1:6">
      <c r="A45" s="126"/>
      <c r="B45" s="126"/>
      <c r="C45" s="131"/>
      <c r="D45" s="127"/>
      <c r="E45" s="127"/>
    </row>
    <row r="46" spans="1:6">
      <c r="A46" s="132"/>
      <c r="B46" s="132"/>
      <c r="C46" s="131"/>
      <c r="D46" s="131"/>
      <c r="E46" s="131"/>
    </row>
    <row r="47" spans="1:6">
      <c r="A47" s="132"/>
      <c r="B47" s="132"/>
      <c r="C47" s="131"/>
      <c r="D47" s="131"/>
      <c r="E47" s="131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</sheetData>
  <mergeCells count="12">
    <mergeCell ref="B38:C38"/>
    <mergeCell ref="B42:E43"/>
    <mergeCell ref="A13:E13"/>
    <mergeCell ref="A15:A16"/>
    <mergeCell ref="B15:B16"/>
    <mergeCell ref="C15:C16"/>
    <mergeCell ref="D15:E15"/>
    <mergeCell ref="C8:E8"/>
    <mergeCell ref="A2:E2"/>
    <mergeCell ref="C4:E4"/>
    <mergeCell ref="C5:E5"/>
    <mergeCell ref="C6:E6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40.5" customHeight="1">
      <c r="A2" s="175" t="s">
        <v>128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9</v>
      </c>
      <c r="D5" s="179"/>
      <c r="E5" s="179"/>
      <c r="F5" s="77"/>
    </row>
    <row r="6" spans="1:7" ht="19.5">
      <c r="B6" s="78" t="s">
        <v>2</v>
      </c>
      <c r="C6" s="178">
        <v>17806.240000000002</v>
      </c>
      <c r="D6" s="179"/>
      <c r="E6" s="179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129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9</v>
      </c>
      <c r="D5" s="179"/>
      <c r="E5" s="179"/>
      <c r="F5" s="77"/>
    </row>
    <row r="6" spans="1:7" ht="19.5">
      <c r="B6" s="78" t="s">
        <v>2</v>
      </c>
      <c r="C6" s="178">
        <v>17771.009999999998</v>
      </c>
      <c r="D6" s="179"/>
      <c r="E6" s="179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5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130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3213.97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6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50.25" customHeight="1">
      <c r="A2" s="175" t="s">
        <v>100</v>
      </c>
      <c r="B2" s="175"/>
      <c r="C2" s="175"/>
      <c r="D2" s="175"/>
      <c r="E2" s="175"/>
      <c r="F2" s="175"/>
      <c r="G2" s="17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6" t="s">
        <v>101</v>
      </c>
      <c r="D4" s="177"/>
      <c r="E4" s="177"/>
      <c r="F4" s="74"/>
      <c r="G4" s="75"/>
    </row>
    <row r="5" spans="1:7" s="76" customFormat="1" ht="19.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>
      <c r="A6" s="72"/>
      <c r="B6" s="78" t="s">
        <v>2</v>
      </c>
      <c r="C6" s="198">
        <v>2256.3000000000002</v>
      </c>
      <c r="D6" s="199"/>
      <c r="E6" s="199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6"/>
      <c r="B13" s="207"/>
      <c r="C13" s="207"/>
      <c r="D13" s="207"/>
      <c r="E13" s="150"/>
      <c r="F13" s="150"/>
      <c r="G13" s="150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>
      <c r="A16" s="162"/>
      <c r="B16" s="164"/>
      <c r="C16" s="166"/>
      <c r="D16" s="37" t="s">
        <v>6</v>
      </c>
      <c r="E16" s="45" t="s">
        <v>42</v>
      </c>
      <c r="F16" s="166"/>
      <c r="G16" s="170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3"/>
      <c r="C46" s="154"/>
      <c r="D46" s="155"/>
      <c r="E46" s="156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7" t="s">
        <v>34</v>
      </c>
      <c r="C48" s="157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0"/>
      <c r="C52" s="201"/>
      <c r="D52" s="201"/>
      <c r="E52" s="202"/>
      <c r="F52" s="6"/>
      <c r="G52" s="6"/>
    </row>
    <row r="53" spans="1:7" ht="52.5" customHeight="1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50.25" customHeight="1">
      <c r="A2" s="175" t="s">
        <v>105</v>
      </c>
      <c r="B2" s="175"/>
      <c r="C2" s="175"/>
      <c r="D2" s="175"/>
      <c r="E2" s="175"/>
      <c r="F2" s="175"/>
      <c r="G2" s="17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6" t="s">
        <v>107</v>
      </c>
      <c r="D4" s="177"/>
      <c r="E4" s="177"/>
      <c r="F4" s="74"/>
      <c r="G4" s="75"/>
    </row>
    <row r="5" spans="1:7" s="76" customFormat="1" ht="19.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>
      <c r="A6" s="72"/>
      <c r="B6" s="78" t="s">
        <v>2</v>
      </c>
      <c r="C6" s="178">
        <v>7165.3</v>
      </c>
      <c r="D6" s="179"/>
      <c r="E6" s="179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6"/>
      <c r="B13" s="207"/>
      <c r="C13" s="207"/>
      <c r="D13" s="207"/>
      <c r="E13" s="150"/>
      <c r="F13" s="150"/>
      <c r="G13" s="150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>
      <c r="A16" s="162"/>
      <c r="B16" s="164"/>
      <c r="C16" s="166"/>
      <c r="D16" s="94" t="s">
        <v>6</v>
      </c>
      <c r="E16" s="45" t="s">
        <v>42</v>
      </c>
      <c r="F16" s="166"/>
      <c r="G16" s="170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3"/>
      <c r="C48" s="154"/>
      <c r="D48" s="155"/>
      <c r="E48" s="156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7" t="s">
        <v>34</v>
      </c>
      <c r="C50" s="157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0"/>
      <c r="C60" s="201"/>
      <c r="D60" s="201"/>
      <c r="E60" s="202"/>
      <c r="F60" s="6"/>
      <c r="G60" s="6"/>
    </row>
    <row r="61" spans="1:7" ht="52.5" customHeight="1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3.75" customHeight="1">
      <c r="A2" s="175" t="s">
        <v>106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9</v>
      </c>
      <c r="D5" s="179"/>
      <c r="E5" s="179"/>
      <c r="F5" s="77"/>
    </row>
    <row r="6" spans="1:7" ht="19.5">
      <c r="B6" s="78" t="s">
        <v>2</v>
      </c>
      <c r="C6" s="178">
        <v>18162.099999999999</v>
      </c>
      <c r="D6" s="179"/>
      <c r="E6" s="179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111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7</v>
      </c>
      <c r="D5" s="179"/>
      <c r="E5" s="179"/>
      <c r="F5" s="77"/>
    </row>
    <row r="6" spans="1:7" ht="19.5">
      <c r="B6" s="78" t="s">
        <v>2</v>
      </c>
      <c r="C6" s="178">
        <v>12392.69</v>
      </c>
      <c r="D6" s="179"/>
      <c r="E6" s="17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112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5</v>
      </c>
      <c r="D5" s="179"/>
      <c r="E5" s="179"/>
      <c r="F5" s="77"/>
    </row>
    <row r="6" spans="1:7" ht="19.5">
      <c r="B6" s="78" t="s">
        <v>2</v>
      </c>
      <c r="C6" s="178">
        <v>9285.86</v>
      </c>
      <c r="D6" s="179"/>
      <c r="E6" s="179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3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113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3183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7.5" customHeight="1">
      <c r="A2" s="175" t="s">
        <v>114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3259.2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2019-06-06T01:55:02Z</dcterms:modified>
</cp:coreProperties>
</file>